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proyectosmm.mutuamontanesa.local/comprasmm/Expedientes_2023/2023-002-061/ANEXOS Y ADENDA PCAP/"/>
    </mc:Choice>
  </mc:AlternateContent>
  <xr:revisionPtr revIDLastSave="0" documentId="13_ncr:1_{B1679D63-5C4E-4117-A720-732258700B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LICITADORE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3" l="1"/>
  <c r="F7" i="3"/>
  <c r="E6" i="3"/>
  <c r="E4" i="3"/>
  <c r="E3" i="3"/>
  <c r="F3" i="3" l="1"/>
  <c r="G3" i="3" s="1"/>
  <c r="F4" i="3"/>
  <c r="G4" i="3" s="1"/>
  <c r="G7" i="3"/>
  <c r="F8" i="3" l="1"/>
  <c r="G8" i="3" l="1"/>
  <c r="C11" i="3" s="1"/>
  <c r="C14" i="3" l="1"/>
  <c r="C12" i="3"/>
  <c r="C15" i="3" l="1"/>
</calcChain>
</file>

<file path=xl/sharedStrings.xml><?xml version="1.0" encoding="utf-8"?>
<sst xmlns="http://schemas.openxmlformats.org/spreadsheetml/2006/main" count="18" uniqueCount="18">
  <si>
    <t>TOTAL GASTO GESTION SERVICIO</t>
  </si>
  <si>
    <t>IMPORTE TOTAL AL AÑO DE COMISION</t>
  </si>
  <si>
    <t>IMPORTE TOTAL PARA 3 AÑOS DE COMISION</t>
  </si>
  <si>
    <t>OFERTA COMISIONES A 3 AÑOS</t>
  </si>
  <si>
    <t>GASTOS PUROS SERVICIOS/TRANSPORTE A 3 AÑOS</t>
  </si>
  <si>
    <t>Nº TRANSACCIONES ESTIMADAS AL AÑO</t>
  </si>
  <si>
    <t>CONCEPTOS OFERTADOS</t>
  </si>
  <si>
    <t>OFERTA</t>
  </si>
  <si>
    <t>OFERTA TOTAL (GASTOS PUROS SERVICIOS + COMISIONES) PARA 3 AÑOS</t>
  </si>
  <si>
    <t>OFERTA TOTAL PARA 3 AÑOS + IVA</t>
  </si>
  <si>
    <t>IVA SOBRE SERVICIOS DE TRANSPORTE (10%)</t>
  </si>
  <si>
    <t>IVA SOBRE LA COMISION APLICADA (21%)</t>
  </si>
  <si>
    <t>FACTURACION ULTIMO AÑO</t>
  </si>
  <si>
    <r>
      <rPr>
        <b/>
        <sz val="10"/>
        <color rgb="FF000000"/>
        <rFont val="Verdana"/>
        <family val="2"/>
      </rPr>
      <t>CARGO OFERTADO</t>
    </r>
    <r>
      <rPr>
        <sz val="10"/>
        <color rgb="FF000000"/>
        <rFont val="Verdana"/>
        <family val="2"/>
      </rPr>
      <t xml:space="preserve"> Emisión billete de avión nacional e internacional (por billete emitido) max 4,96 € sin iva (6 € con iva)</t>
    </r>
  </si>
  <si>
    <r>
      <rPr>
        <b/>
        <sz val="10"/>
        <color rgb="FF000000"/>
        <rFont val="Verdana"/>
        <family val="2"/>
      </rPr>
      <t>CARGO OFERTADO</t>
    </r>
    <r>
      <rPr>
        <sz val="10"/>
        <color rgb="FF000000"/>
        <rFont val="Verdana"/>
        <family val="2"/>
      </rPr>
      <t xml:space="preserve"> Emisión billete de tren, autocar o maritimo (por trayecto) max 2,48 € sin iva (3 € con iva)</t>
    </r>
  </si>
  <si>
    <r>
      <rPr>
        <b/>
        <sz val="10"/>
        <color rgb="FF000000"/>
        <rFont val="Verdana"/>
        <family val="2"/>
      </rPr>
      <t>DESCUENTO OFERTADO</t>
    </r>
    <r>
      <rPr>
        <sz val="10"/>
        <color rgb="FF000000"/>
        <rFont val="Verdana"/>
        <family val="2"/>
      </rPr>
      <t xml:space="preserve"> por gestión de servicio de alquiler vehiculo sobre la facturacion (Mínimo 5 %)</t>
    </r>
  </si>
  <si>
    <r>
      <rPr>
        <b/>
        <sz val="10"/>
        <color rgb="FF000000"/>
        <rFont val="Verdana"/>
        <family val="2"/>
      </rPr>
      <t>DESCUENTO OFERTADO</t>
    </r>
    <r>
      <rPr>
        <sz val="10"/>
        <color rgb="FF000000"/>
        <rFont val="Verdana"/>
        <family val="2"/>
      </rPr>
      <t xml:space="preserve"> por reserva de alojamiento sobre la facturacion (mínimo 10%)</t>
    </r>
  </si>
  <si>
    <r>
      <rPr>
        <b/>
        <sz val="10"/>
        <color rgb="FF000000"/>
        <rFont val="Verdana"/>
        <family val="2"/>
      </rPr>
      <t>COMISION MÁXIMA OFERTADA</t>
    </r>
    <r>
      <rPr>
        <sz val="10"/>
        <color rgb="FF000000"/>
        <rFont val="Verdana"/>
        <family val="2"/>
      </rPr>
      <t xml:space="preserve"> organización eventos (máximo 1 %)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</si>
</sst>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b/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44" fontId="0" fillId="0" borderId="0" xfId="1" applyFont="1"/>
    <xf numFmtId="0" fontId="2" fillId="0" borderId="0" xfId="0" applyFont="1"/>
    <xf numFmtId="44" fontId="2" fillId="0" borderId="0" xfId="1" applyFont="1"/>
    <xf numFmtId="0" fontId="3" fillId="0" borderId="1" xfId="0" applyFont="1" applyFill="1" applyBorder="1" applyAlignment="1">
      <alignment horizontal="left" vertical="top" wrapText="1"/>
    </xf>
    <xf numFmtId="44" fontId="2" fillId="0" borderId="1" xfId="1" applyFont="1" applyBorder="1"/>
    <xf numFmtId="0" fontId="3" fillId="2" borderId="1" xfId="0" applyFont="1" applyFill="1" applyBorder="1" applyAlignment="1">
      <alignment horizontal="left" vertical="top" wrapText="1"/>
    </xf>
    <xf numFmtId="44" fontId="2" fillId="2" borderId="1" xfId="1" applyFont="1" applyFill="1" applyBorder="1"/>
    <xf numFmtId="164" fontId="0" fillId="0" borderId="0" xfId="0" applyNumberFormat="1"/>
    <xf numFmtId="44" fontId="2" fillId="0" borderId="1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 wrapText="1"/>
    </xf>
    <xf numFmtId="44" fontId="2" fillId="0" borderId="5" xfId="1" applyFont="1" applyBorder="1"/>
    <xf numFmtId="0" fontId="3" fillId="0" borderId="1" xfId="0" applyFont="1" applyFill="1" applyBorder="1" applyAlignment="1">
      <alignment horizontal="right" vertical="top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44" fontId="1" fillId="0" borderId="1" xfId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 wrapText="1"/>
    </xf>
    <xf numFmtId="44" fontId="4" fillId="0" borderId="7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4" fontId="1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4" fontId="3" fillId="3" borderId="1" xfId="1" applyNumberFormat="1" applyFont="1" applyFill="1" applyBorder="1" applyAlignment="1" applyProtection="1">
      <alignment horizontal="center" vertical="center"/>
      <protection locked="0"/>
    </xf>
    <xf numFmtId="10" fontId="3" fillId="3" borderId="1" xfId="2" applyNumberFormat="1" applyFont="1" applyFill="1" applyBorder="1" applyAlignment="1" applyProtection="1">
      <alignment horizontal="center" vertical="center"/>
      <protection locked="0"/>
    </xf>
    <xf numFmtId="10" fontId="3" fillId="3" borderId="7" xfId="2" applyNumberFormat="1" applyFont="1" applyFill="1" applyBorder="1" applyAlignment="1" applyProtection="1">
      <alignment horizontal="center" vertical="center"/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6"/>
  <sheetViews>
    <sheetView tabSelected="1" workbookViewId="0">
      <selection activeCell="C7" sqref="C7"/>
    </sheetView>
  </sheetViews>
  <sheetFormatPr baseColWidth="10" defaultRowHeight="12.75" x14ac:dyDescent="0.2"/>
  <cols>
    <col min="1" max="1" width="3" customWidth="1"/>
    <col min="2" max="2" width="53.75" customWidth="1"/>
    <col min="3" max="3" width="14.875" bestFit="1" customWidth="1"/>
    <col min="4" max="4" width="14.375" customWidth="1"/>
    <col min="5" max="5" width="17.375" customWidth="1"/>
    <col min="6" max="6" width="16.75" customWidth="1"/>
    <col min="7" max="7" width="16.625" customWidth="1"/>
    <col min="8" max="8" width="6.5" bestFit="1" customWidth="1"/>
    <col min="9" max="9" width="13.75" bestFit="1" customWidth="1"/>
    <col min="10" max="10" width="15.125" customWidth="1"/>
    <col min="11" max="11" width="12.5" bestFit="1" customWidth="1"/>
  </cols>
  <sheetData>
    <row r="1" spans="2:9" ht="13.5" thickBot="1" x14ac:dyDescent="0.25"/>
    <row r="2" spans="2:9" ht="32.25" thickBot="1" x14ac:dyDescent="0.25">
      <c r="B2" s="12" t="s">
        <v>6</v>
      </c>
      <c r="C2" s="13" t="s">
        <v>7</v>
      </c>
      <c r="D2" s="13" t="s">
        <v>12</v>
      </c>
      <c r="E2" s="13" t="s">
        <v>5</v>
      </c>
      <c r="F2" s="13" t="s">
        <v>1</v>
      </c>
      <c r="G2" s="13" t="s">
        <v>2</v>
      </c>
    </row>
    <row r="3" spans="2:9" ht="50.1" customHeight="1" thickBot="1" x14ac:dyDescent="0.25">
      <c r="B3" s="16" t="s">
        <v>13</v>
      </c>
      <c r="C3" s="25">
        <v>0</v>
      </c>
      <c r="D3" s="18">
        <v>28948.93</v>
      </c>
      <c r="E3" s="21">
        <f>ROUNDUP((80+(80*0.2)),0)</f>
        <v>96</v>
      </c>
      <c r="F3" s="19">
        <f>C3*E3</f>
        <v>0</v>
      </c>
      <c r="G3" s="22">
        <f>F3*3</f>
        <v>0</v>
      </c>
    </row>
    <row r="4" spans="2:9" ht="50.1" customHeight="1" thickBot="1" x14ac:dyDescent="0.25">
      <c r="B4" s="16" t="s">
        <v>14</v>
      </c>
      <c r="C4" s="25">
        <v>0</v>
      </c>
      <c r="D4" s="19">
        <v>3484.39</v>
      </c>
      <c r="E4" s="23">
        <f>ROUNDUP((31+(31*0.2)),0)</f>
        <v>38</v>
      </c>
      <c r="F4" s="19">
        <f>C4*E4</f>
        <v>0</v>
      </c>
      <c r="G4" s="22">
        <f>F4*3</f>
        <v>0</v>
      </c>
    </row>
    <row r="5" spans="2:9" ht="50.1" customHeight="1" thickBot="1" x14ac:dyDescent="0.25">
      <c r="B5" s="16" t="s">
        <v>15</v>
      </c>
      <c r="C5" s="26">
        <v>0</v>
      </c>
      <c r="D5" s="19">
        <v>0</v>
      </c>
      <c r="E5" s="23">
        <v>0</v>
      </c>
      <c r="F5" s="19"/>
      <c r="G5" s="22"/>
    </row>
    <row r="6" spans="2:9" ht="50.1" customHeight="1" thickBot="1" x14ac:dyDescent="0.25">
      <c r="B6" s="16" t="s">
        <v>16</v>
      </c>
      <c r="C6" s="26">
        <v>0</v>
      </c>
      <c r="D6" s="19">
        <v>14523.84</v>
      </c>
      <c r="E6" s="23">
        <f>ROUNDUP((66+(66*0.2)),0)</f>
        <v>80</v>
      </c>
      <c r="F6" s="19"/>
      <c r="G6" s="22"/>
    </row>
    <row r="7" spans="2:9" ht="50.1" customHeight="1" x14ac:dyDescent="0.2">
      <c r="B7" s="17" t="s">
        <v>17</v>
      </c>
      <c r="C7" s="27">
        <v>0</v>
      </c>
      <c r="D7" s="20">
        <v>11526</v>
      </c>
      <c r="E7" s="24"/>
      <c r="F7" s="19">
        <f>C7*D7</f>
        <v>0</v>
      </c>
      <c r="G7" s="22">
        <f t="shared" ref="G7:G8" si="0">F7*3</f>
        <v>0</v>
      </c>
    </row>
    <row r="8" spans="2:9" x14ac:dyDescent="0.2">
      <c r="B8" s="15" t="s">
        <v>0</v>
      </c>
      <c r="C8" s="15"/>
      <c r="D8" s="15"/>
      <c r="E8" s="15"/>
      <c r="F8" s="14">
        <f>SUM(F3:F7)</f>
        <v>0</v>
      </c>
      <c r="G8" s="14">
        <f t="shared" si="0"/>
        <v>0</v>
      </c>
    </row>
    <row r="9" spans="2:9" x14ac:dyDescent="0.2">
      <c r="F9" s="1"/>
    </row>
    <row r="10" spans="2:9" x14ac:dyDescent="0.2">
      <c r="B10" s="4" t="s">
        <v>4</v>
      </c>
      <c r="C10" s="5">
        <v>172371.49</v>
      </c>
      <c r="E10" s="11"/>
      <c r="F10" s="11"/>
    </row>
    <row r="11" spans="2:9" x14ac:dyDescent="0.2">
      <c r="B11" s="4" t="s">
        <v>3</v>
      </c>
      <c r="C11" s="5">
        <f>G8</f>
        <v>0</v>
      </c>
      <c r="E11" s="10"/>
      <c r="F11" s="10"/>
    </row>
    <row r="12" spans="2:9" ht="25.5" x14ac:dyDescent="0.2">
      <c r="B12" s="6" t="s">
        <v>8</v>
      </c>
      <c r="C12" s="7">
        <f>C10+C11</f>
        <v>172371.49</v>
      </c>
      <c r="E12" s="2"/>
      <c r="F12" s="3"/>
    </row>
    <row r="13" spans="2:9" x14ac:dyDescent="0.2">
      <c r="B13" s="4" t="s">
        <v>10</v>
      </c>
      <c r="C13" s="9">
        <f>C10*0.1</f>
        <v>17237.149000000001</v>
      </c>
      <c r="E13" s="2"/>
      <c r="F13" s="3"/>
    </row>
    <row r="14" spans="2:9" x14ac:dyDescent="0.2">
      <c r="B14" s="4" t="s">
        <v>11</v>
      </c>
      <c r="C14" s="9">
        <f>C11*0.21</f>
        <v>0</v>
      </c>
      <c r="E14" s="2"/>
      <c r="F14" s="3"/>
    </row>
    <row r="15" spans="2:9" x14ac:dyDescent="0.2">
      <c r="B15" s="6" t="s">
        <v>9</v>
      </c>
      <c r="C15" s="7">
        <f>C12+C13+C14</f>
        <v>189608.639</v>
      </c>
      <c r="E15" s="2"/>
      <c r="F15" s="3"/>
    </row>
    <row r="16" spans="2:9" x14ac:dyDescent="0.2">
      <c r="H16" s="8"/>
      <c r="I16" s="8"/>
    </row>
  </sheetData>
  <sheetProtection sheet="1" objects="1" scenarios="1" selectLockedCells="1"/>
  <mergeCells count="2">
    <mergeCell ref="E10:F10"/>
    <mergeCell ref="B8:E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D55WCX7TAH37-158-23416</_dlc_DocId>
    <_dlc_DocIdUrl xmlns="92d84fca-0ec9-4bd1-bf0f-9cd618bc4a3d">
      <Url>http://proyectosmm.mutuamontanesa.local/comprasmm/_layouts/DocIdRedir.aspx?ID=D55WCX7TAH37-158-23416</Url>
      <Description>D55WCX7TAH37-158-23416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8F4B668-920D-4B65-A802-ED07B58D50A1}"/>
</file>

<file path=customXml/itemProps2.xml><?xml version="1.0" encoding="utf-8"?>
<ds:datastoreItem xmlns:ds="http://schemas.openxmlformats.org/officeDocument/2006/customXml" ds:itemID="{B39570AA-6563-4DE4-BBBA-D9A969FCE884}"/>
</file>

<file path=customXml/itemProps3.xml><?xml version="1.0" encoding="utf-8"?>
<ds:datastoreItem xmlns:ds="http://schemas.openxmlformats.org/officeDocument/2006/customXml" ds:itemID="{4209E9D6-058B-463F-AF45-4F03422F39B5}"/>
</file>

<file path=customXml/itemProps4.xml><?xml version="1.0" encoding="utf-8"?>
<ds:datastoreItem xmlns:ds="http://schemas.openxmlformats.org/officeDocument/2006/customXml" ds:itemID="{367828D7-1226-4EEC-9013-6F9DCC899D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LICITADORES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Cesar Hermosilla Llata</cp:lastModifiedBy>
  <cp:lastPrinted>2023-09-21T12:07:58Z</cp:lastPrinted>
  <dcterms:created xsi:type="dcterms:W3CDTF">2022-10-07T07:55:12Z</dcterms:created>
  <dcterms:modified xsi:type="dcterms:W3CDTF">2023-12-28T14:43:31Z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8e5cd403-e84c-4a99-894d-02f7f96ae1e3</vt:lpwstr>
  </property>
</Properties>
</file>