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PW-S-32672 - SUMINISTRO ENERGIA LUZ Y GAS/ANEXOS/"/>
    </mc:Choice>
  </mc:AlternateContent>
  <xr:revisionPtr revIDLastSave="97" documentId="11_ABB5794E898C8401077FF04EE3413BB71FAE99A3" xr6:coauthVersionLast="47" xr6:coauthVersionMax="47" xr10:uidLastSave="{231C6D98-0AAB-4186-8EE6-01C7B400F813}"/>
  <bookViews>
    <workbookView xWindow="-120" yWindow="-120" windowWidth="29040" windowHeight="15720" xr2:uid="{00000000-000D-0000-FFFF-FFFF00000000}"/>
  </bookViews>
  <sheets>
    <sheet name="OFERTA LOTE 1" sheetId="1" r:id="rId1"/>
    <sheet name="OFERTA LOTE 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7" i="2"/>
  <c r="I17" i="2"/>
  <c r="G16" i="2"/>
  <c r="G15" i="2"/>
  <c r="G14" i="2"/>
  <c r="G13" i="2"/>
  <c r="G12" i="2"/>
  <c r="G9" i="2"/>
  <c r="G8" i="2"/>
  <c r="G11" i="2"/>
  <c r="G5" i="1"/>
  <c r="I18" i="1"/>
  <c r="G14" i="1"/>
  <c r="C12" i="1"/>
  <c r="G12" i="1" s="1"/>
  <c r="C11" i="1"/>
  <c r="G11" i="1" s="1"/>
  <c r="C10" i="1"/>
  <c r="G10" i="1" s="1"/>
  <c r="C9" i="1"/>
  <c r="G9" i="1" s="1"/>
  <c r="C8" i="1"/>
  <c r="G8" i="1" s="1"/>
  <c r="C7" i="1"/>
  <c r="G7" i="1" s="1"/>
  <c r="C6" i="1"/>
  <c r="G6" i="1" s="1"/>
  <c r="C5" i="1"/>
  <c r="C4" i="1"/>
  <c r="G4" i="1" s="1"/>
  <c r="G18" i="2" l="1"/>
  <c r="G19" i="2" s="1"/>
  <c r="G15" i="1"/>
  <c r="G18" i="1" s="1"/>
  <c r="G19" i="1" l="1"/>
  <c r="G20" i="1" s="1"/>
</calcChain>
</file>

<file path=xl/sharedStrings.xml><?xml version="1.0" encoding="utf-8"?>
<sst xmlns="http://schemas.openxmlformats.org/spreadsheetml/2006/main" count="63" uniqueCount="56">
  <si>
    <t>ANEXO OFERTA ECONOMICA LOTE 1</t>
  </si>
  <si>
    <t>TARIFA</t>
  </si>
  <si>
    <t>PRECIO</t>
  </si>
  <si>
    <t>POTENCIA CONTRATADA (kWh)</t>
  </si>
  <si>
    <t>CONUSMO ENERGÍA ESTIMADO (kWh)</t>
  </si>
  <si>
    <t>PRECIO POTENCIA OFERTADO (€/KW/DÍA)</t>
  </si>
  <si>
    <t>PRECIO ENERGÍA OFERTADO (€/KW)</t>
  </si>
  <si>
    <t>TOTAL (€)</t>
  </si>
  <si>
    <t>2.0TD</t>
  </si>
  <si>
    <t>P1 PUNTA</t>
  </si>
  <si>
    <t>P2 LLANO</t>
  </si>
  <si>
    <t>P3 VALLE</t>
  </si>
  <si>
    <t>3.0TD</t>
  </si>
  <si>
    <t>P1</t>
  </si>
  <si>
    <t>P2</t>
  </si>
  <si>
    <t>P3</t>
  </si>
  <si>
    <t>P4</t>
  </si>
  <si>
    <t>P5</t>
  </si>
  <si>
    <t>P6</t>
  </si>
  <si>
    <t>TOTAL OFERTADO SIN IVA* (IMPORTE A INDICAR EN PIXELWARE)</t>
  </si>
  <si>
    <t>IMPORTE MAXIMO SIN IVA</t>
  </si>
  <si>
    <t>*El precio total oferta no podrá superar, de forma gregada, el presupuesto  de licitación del lote (IVA excluido)</t>
  </si>
  <si>
    <t>ANEXO OFERTA ECONOMICA LOTE 2</t>
  </si>
  <si>
    <t>Dirección</t>
  </si>
  <si>
    <t>Tarifa</t>
  </si>
  <si>
    <t>Kwh consumo estimado</t>
  </si>
  <si>
    <t>Periodo (días)</t>
  </si>
  <si>
    <t>Precio Término fijo ofertado (€/día</t>
  </si>
  <si>
    <t>Precio Consumo gas ofertado (€/kWh)</t>
  </si>
  <si>
    <t>Total ofertado (agregado)</t>
  </si>
  <si>
    <t>C/ Ataulfo Argenta 19. Santander</t>
  </si>
  <si>
    <t>RL04</t>
  </si>
  <si>
    <t>Passeig Barcelona 1-B.  Olot</t>
  </si>
  <si>
    <t>PRECIO POTENCIA MAXIMO (€/KW/DÍA)</t>
  </si>
  <si>
    <t>PRECIO ENERGÍA MAXIMO (€/KW)</t>
  </si>
  <si>
    <t>BONO SOCIAL (€/DIA POR CADA CONTADOR)</t>
  </si>
  <si>
    <t>18 contadores</t>
  </si>
  <si>
    <t>365 dias</t>
  </si>
  <si>
    <t>Impuesto sobre electricidad</t>
  </si>
  <si>
    <t>IVA 21 %</t>
  </si>
  <si>
    <t>TOTAL CON IVA</t>
  </si>
  <si>
    <t>Precio Término fijo maximo (€/día)</t>
  </si>
  <si>
    <t>Precio Consumo gas maximo (€/kWh)</t>
  </si>
  <si>
    <t>IMPUESTO HIDROCARBUROS</t>
  </si>
  <si>
    <t>0,00234 €/kwh</t>
  </si>
  <si>
    <t>FNEE ORDEN TED/197/2025</t>
  </si>
  <si>
    <t>IMPORTE FACTURACION ALQUILERES</t>
  </si>
  <si>
    <t>CARGO REGULADO TERMINO FIJO</t>
  </si>
  <si>
    <t>cuota del GTS</t>
  </si>
  <si>
    <t>TASA CNMC</t>
  </si>
  <si>
    <t>OFERTA TOTAL CON IVA</t>
  </si>
  <si>
    <t>OTROS CONCEPTOS</t>
  </si>
  <si>
    <t>Alquiler equipos medida €/dia según el contador</t>
  </si>
  <si>
    <t>14 contadores</t>
  </si>
  <si>
    <t>4 contadores</t>
  </si>
  <si>
    <t>CARGOS NORMATIVOS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</si>
</sst>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_-* #,##0.00000000\ &quot;€&quot;_-;\-* #,##0.00000000\ &quot;€&quot;_-;_-* &quot;-&quot;??\ &quot;€&quot;_-;_-@_-"/>
    <numFmt numFmtId="166" formatCode="_-* #,##0.00000\ &quot;€&quot;_-;\-* #,##0.00000\ &quot;€&quot;_-;_-* &quot;-&quot;??\ &quot;€&quot;_-;_-@_-"/>
    <numFmt numFmtId="167" formatCode="0.00000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wrapText="1"/>
    </xf>
    <xf numFmtId="0" fontId="0" fillId="5" borderId="5" xfId="0" applyFill="1" applyBorder="1" applyAlignment="1">
      <alignment wrapText="1"/>
    </xf>
    <xf numFmtId="164" fontId="0" fillId="0" borderId="6" xfId="0" applyNumberFormat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0" fillId="0" borderId="0" xfId="0" applyAlignment="1">
      <alignment wrapText="1"/>
    </xf>
    <xf numFmtId="0" fontId="3" fillId="5" borderId="11" xfId="0" applyFont="1" applyFill="1" applyBorder="1" applyAlignment="1">
      <alignment wrapText="1"/>
    </xf>
    <xf numFmtId="44" fontId="0" fillId="0" borderId="0" xfId="1" applyFont="1"/>
    <xf numFmtId="0" fontId="3" fillId="3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2" fontId="0" fillId="4" borderId="8" xfId="0" applyNumberFormat="1" applyFill="1" applyBorder="1" applyAlignment="1">
      <alignment horizontal="center" vertical="center" wrapText="1"/>
    </xf>
    <xf numFmtId="164" fontId="0" fillId="0" borderId="8" xfId="0" applyNumberFormat="1" applyBorder="1" applyAlignment="1" applyProtection="1">
      <alignment horizontal="center" vertical="center" wrapText="1"/>
      <protection locked="0"/>
    </xf>
    <xf numFmtId="164" fontId="0" fillId="0" borderId="8" xfId="0" applyNumberFormat="1" applyBorder="1" applyAlignment="1">
      <alignment horizontal="center" vertical="center" wrapText="1"/>
    </xf>
    <xf numFmtId="2" fontId="0" fillId="0" borderId="0" xfId="0" applyNumberFormat="1" applyAlignment="1">
      <alignment wrapText="1"/>
    </xf>
    <xf numFmtId="164" fontId="3" fillId="5" borderId="12" xfId="0" applyNumberFormat="1" applyFont="1" applyFill="1" applyBorder="1" applyAlignment="1">
      <alignment wrapText="1"/>
    </xf>
    <xf numFmtId="164" fontId="0" fillId="0" borderId="0" xfId="0" applyNumberFormat="1"/>
    <xf numFmtId="0" fontId="0" fillId="4" borderId="15" xfId="0" applyFill="1" applyBorder="1" applyAlignment="1">
      <alignment wrapText="1"/>
    </xf>
    <xf numFmtId="0" fontId="0" fillId="4" borderId="13" xfId="0" applyFill="1" applyBorder="1" applyAlignment="1">
      <alignment wrapText="1"/>
    </xf>
    <xf numFmtId="0" fontId="0" fillId="5" borderId="13" xfId="0" applyFill="1" applyBorder="1" applyAlignment="1">
      <alignment wrapText="1"/>
    </xf>
    <xf numFmtId="164" fontId="0" fillId="0" borderId="16" xfId="0" applyNumberFormat="1" applyBorder="1" applyAlignment="1">
      <alignment wrapText="1"/>
    </xf>
    <xf numFmtId="0" fontId="0" fillId="0" borderId="8" xfId="0" applyBorder="1" applyAlignment="1">
      <alignment wrapText="1"/>
    </xf>
    <xf numFmtId="0" fontId="0" fillId="0" borderId="8" xfId="0" applyBorder="1"/>
    <xf numFmtId="164" fontId="0" fillId="0" borderId="8" xfId="0" applyNumberFormat="1" applyBorder="1" applyAlignment="1">
      <alignment wrapText="1"/>
    </xf>
    <xf numFmtId="10" fontId="0" fillId="0" borderId="8" xfId="0" applyNumberFormat="1" applyBorder="1" applyAlignment="1">
      <alignment wrapText="1"/>
    </xf>
    <xf numFmtId="164" fontId="0" fillId="0" borderId="8" xfId="0" applyNumberFormat="1" applyBorder="1"/>
    <xf numFmtId="44" fontId="0" fillId="0" borderId="8" xfId="1" applyFont="1" applyBorder="1"/>
    <xf numFmtId="0" fontId="3" fillId="5" borderId="17" xfId="0" applyFont="1" applyFill="1" applyBorder="1" applyAlignment="1">
      <alignment wrapText="1"/>
    </xf>
    <xf numFmtId="164" fontId="3" fillId="5" borderId="18" xfId="1" applyNumberFormat="1" applyFont="1" applyFill="1" applyBorder="1" applyAlignment="1">
      <alignment wrapText="1"/>
    </xf>
    <xf numFmtId="0" fontId="0" fillId="6" borderId="8" xfId="0" applyFill="1" applyBorder="1" applyAlignment="1">
      <alignment wrapText="1"/>
    </xf>
    <xf numFmtId="44" fontId="0" fillId="6" borderId="8" xfId="1" applyFont="1" applyFill="1" applyBorder="1"/>
    <xf numFmtId="44" fontId="0" fillId="0" borderId="0" xfId="0" applyNumberFormat="1"/>
    <xf numFmtId="2" fontId="0" fillId="0" borderId="8" xfId="0" applyNumberFormat="1" applyBorder="1" applyAlignment="1">
      <alignment wrapText="1"/>
    </xf>
    <xf numFmtId="44" fontId="0" fillId="6" borderId="0" xfId="1" applyFont="1" applyFill="1"/>
    <xf numFmtId="0" fontId="0" fillId="7" borderId="8" xfId="0" applyFill="1" applyBorder="1" applyProtection="1">
      <protection locked="0"/>
    </xf>
    <xf numFmtId="165" fontId="0" fillId="0" borderId="8" xfId="1" applyNumberFormat="1" applyFont="1" applyBorder="1"/>
    <xf numFmtId="166" fontId="0" fillId="0" borderId="8" xfId="1" applyNumberFormat="1" applyFont="1" applyBorder="1"/>
    <xf numFmtId="167" fontId="0" fillId="0" borderId="8" xfId="0" applyNumberFormat="1" applyBorder="1"/>
    <xf numFmtId="0" fontId="2" fillId="2" borderId="0" xfId="0" applyFont="1" applyFill="1" applyAlignment="1">
      <alignment horizontal="center"/>
    </xf>
    <xf numFmtId="0" fontId="0" fillId="4" borderId="4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7" borderId="8" xfId="0" applyFill="1" applyBorder="1" applyAlignment="1" applyProtection="1">
      <alignment horizontal="center"/>
      <protection locked="0"/>
    </xf>
    <xf numFmtId="0" fontId="0" fillId="4" borderId="11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19051</xdr:rowOff>
    </xdr:from>
    <xdr:to>
      <xdr:col>2</xdr:col>
      <xdr:colOff>838200</xdr:colOff>
      <xdr:row>1</xdr:row>
      <xdr:rowOff>190501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30894A7-1ACC-4385-A5C9-4EF9006FA2F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00051"/>
          <a:ext cx="25908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161925</xdr:rowOff>
    </xdr:from>
    <xdr:to>
      <xdr:col>1</xdr:col>
      <xdr:colOff>381000</xdr:colOff>
      <xdr:row>5</xdr:row>
      <xdr:rowOff>95250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AD73655-601A-4756-AEC2-087BD68AE13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61925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0</xdr:row>
      <xdr:rowOff>161925</xdr:rowOff>
    </xdr:from>
    <xdr:to>
      <xdr:col>1</xdr:col>
      <xdr:colOff>381000</xdr:colOff>
      <xdr:row>5</xdr:row>
      <xdr:rowOff>95250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C61F2269-3729-41D2-AB49-55F5A7DEA68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61925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utuamontanesaes.sharepoint.com/sites/ContratacionPublica/Documentos%20compartidos/General/Licitaciones/CONTRATACI&#211;N%202025/_ABIERTOS%202025/SUMINISTRO%20ENERGIA%20LUZ%20Y%20GAS/JUSTIFICACION%20PBL/PBL%20PARA%202025.xlsx" TargetMode="External"/><Relationship Id="rId1" Type="http://schemas.openxmlformats.org/officeDocument/2006/relationships/externalLinkPath" Target="/sites/ContratacionPublica/Documentos%20compartidos/General/Licitaciones/CONTRATACI&#211;N%202025/_ABIERTOS%202025/SUMINISTRO%20ENERGIA%20LUZ%20Y%20GAS/JUSTIFICACION%20PBL/PBL%20PARA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SUMO ELECTRICIDAD 2022"/>
      <sheetName val="CONSUMO ELECTRI 2023"/>
      <sheetName val="CONSUMO ELECTR 2024"/>
      <sheetName val="CONSUMO ELECT hasta JUNIO 2025"/>
      <sheetName val="CUPS"/>
      <sheetName val="CONSUMO GAS 2023"/>
      <sheetName val="CONSUMO GAS 2024"/>
      <sheetName val="CONSUMO GAS 2025"/>
      <sheetName val="OFERTA ELEC"/>
      <sheetName val="PBL ELEC precios adj"/>
      <sheetName val="PBL GAS precios adj"/>
      <sheetName val="OFERTA G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G7">
            <v>40.655999999999999</v>
          </cell>
        </row>
        <row r="8">
          <cell r="G8">
            <v>40.655999999999999</v>
          </cell>
        </row>
        <row r="9">
          <cell r="G9">
            <v>40.655999999999999</v>
          </cell>
        </row>
        <row r="10">
          <cell r="G10">
            <v>472.94099999999997</v>
          </cell>
        </row>
        <row r="11">
          <cell r="G11">
            <v>477.94099999999997</v>
          </cell>
        </row>
        <row r="12">
          <cell r="G12">
            <v>477.94099999999997</v>
          </cell>
        </row>
        <row r="13">
          <cell r="G13">
            <v>477.94099999999997</v>
          </cell>
        </row>
        <row r="14">
          <cell r="G14">
            <v>477.94099999999997</v>
          </cell>
        </row>
        <row r="15">
          <cell r="G15">
            <v>599.93999999999994</v>
          </cell>
        </row>
      </sheetData>
      <sheetData sheetId="10">
        <row r="17">
          <cell r="G17">
            <v>8138.6599999999989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E4" sqref="E4:E5"/>
    </sheetView>
  </sheetViews>
  <sheetFormatPr baseColWidth="10" defaultRowHeight="15" x14ac:dyDescent="0.25"/>
  <cols>
    <col min="2" max="2" width="14.85546875" customWidth="1"/>
    <col min="3" max="4" width="15.85546875" customWidth="1"/>
    <col min="5" max="5" width="17.7109375" customWidth="1"/>
    <col min="6" max="6" width="29" customWidth="1"/>
    <col min="7" max="7" width="16" customWidth="1"/>
    <col min="9" max="9" width="16.140625" customWidth="1"/>
    <col min="10" max="10" width="19.5703125" customWidth="1"/>
    <col min="11" max="11" width="27" customWidth="1"/>
  </cols>
  <sheetData>
    <row r="1" spans="1:11" x14ac:dyDescent="0.25">
      <c r="E1" s="41" t="s">
        <v>0</v>
      </c>
      <c r="F1" s="41"/>
      <c r="G1" s="41"/>
    </row>
    <row r="2" spans="1:11" ht="15.75" thickBot="1" x14ac:dyDescent="0.3"/>
    <row r="3" spans="1:11" ht="60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J3" s="2" t="s">
        <v>33</v>
      </c>
      <c r="K3" s="2" t="s">
        <v>34</v>
      </c>
    </row>
    <row r="4" spans="1:11" ht="15.75" thickBot="1" x14ac:dyDescent="0.3">
      <c r="A4" s="42" t="s">
        <v>8</v>
      </c>
      <c r="B4" s="4" t="s">
        <v>9</v>
      </c>
      <c r="C4" s="4">
        <f>'[1]PBL ELEC precios adj'!G7</f>
        <v>40.655999999999999</v>
      </c>
      <c r="D4" s="5">
        <v>12000</v>
      </c>
      <c r="E4" s="46"/>
      <c r="F4" s="37"/>
      <c r="G4" s="6">
        <f>((C4*E4)*365)+(D4*F4)</f>
        <v>0</v>
      </c>
      <c r="J4">
        <v>7.1374916070000002E-2</v>
      </c>
      <c r="K4">
        <v>0.22023090000000001</v>
      </c>
    </row>
    <row r="5" spans="1:11" ht="15.75" thickBot="1" x14ac:dyDescent="0.3">
      <c r="A5" s="43"/>
      <c r="B5" s="7" t="s">
        <v>10</v>
      </c>
      <c r="C5" s="4">
        <f>'[1]PBL ELEC precios adj'!G8</f>
        <v>40.655999999999999</v>
      </c>
      <c r="D5" s="5">
        <v>12000</v>
      </c>
      <c r="E5" s="46"/>
      <c r="F5" s="37"/>
      <c r="G5" s="6">
        <f>(D5*F5)</f>
        <v>0</v>
      </c>
      <c r="J5">
        <v>0</v>
      </c>
      <c r="K5">
        <v>0.155061432</v>
      </c>
    </row>
    <row r="6" spans="1:11" ht="15.75" thickBot="1" x14ac:dyDescent="0.3">
      <c r="A6" s="44"/>
      <c r="B6" s="8" t="s">
        <v>11</v>
      </c>
      <c r="C6" s="4">
        <f>'[1]PBL ELEC precios adj'!G9</f>
        <v>40.655999999999999</v>
      </c>
      <c r="D6" s="5">
        <v>15000</v>
      </c>
      <c r="E6" s="37"/>
      <c r="F6" s="37"/>
      <c r="G6" s="6">
        <f t="shared" ref="G6:G12" si="0">((C6*E6)*365)+(D6*F6)</f>
        <v>0</v>
      </c>
      <c r="J6">
        <v>2.7234031140000001E-3</v>
      </c>
      <c r="K6">
        <v>0.111795012</v>
      </c>
    </row>
    <row r="7" spans="1:11" ht="15.75" thickBot="1" x14ac:dyDescent="0.3">
      <c r="A7" s="42" t="s">
        <v>12</v>
      </c>
      <c r="B7" s="4" t="s">
        <v>13</v>
      </c>
      <c r="C7" s="4">
        <f>'[1]PBL ELEC precios adj'!G10</f>
        <v>472.94099999999997</v>
      </c>
      <c r="D7" s="5">
        <v>100000</v>
      </c>
      <c r="E7" s="37"/>
      <c r="F7" s="37"/>
      <c r="G7" s="6">
        <f t="shared" si="0"/>
        <v>0</v>
      </c>
      <c r="J7">
        <v>4.4168729544000002E-2</v>
      </c>
      <c r="K7">
        <v>0.20174340600000001</v>
      </c>
    </row>
    <row r="8" spans="1:11" ht="15.75" thickBot="1" x14ac:dyDescent="0.3">
      <c r="A8" s="43"/>
      <c r="B8" s="7" t="s">
        <v>14</v>
      </c>
      <c r="C8" s="4">
        <f>'[1]PBL ELEC precios adj'!G11</f>
        <v>477.94099999999997</v>
      </c>
      <c r="D8" s="5">
        <v>105000</v>
      </c>
      <c r="E8" s="37"/>
      <c r="F8" s="37"/>
      <c r="G8" s="6">
        <f t="shared" si="0"/>
        <v>0</v>
      </c>
      <c r="J8">
        <v>2.6836325838E-2</v>
      </c>
      <c r="K8">
        <v>0.170484264</v>
      </c>
    </row>
    <row r="9" spans="1:11" ht="15.75" thickBot="1" x14ac:dyDescent="0.3">
      <c r="A9" s="43"/>
      <c r="B9" s="7" t="s">
        <v>15</v>
      </c>
      <c r="C9" s="4">
        <f>'[1]PBL ELEC precios adj'!G12</f>
        <v>477.94099999999997</v>
      </c>
      <c r="D9" s="5">
        <v>80000</v>
      </c>
      <c r="E9" s="37"/>
      <c r="F9" s="37"/>
      <c r="G9" s="6">
        <f t="shared" si="0"/>
        <v>0</v>
      </c>
      <c r="J9">
        <v>1.3094039772E-2</v>
      </c>
      <c r="K9">
        <v>0.14485273200000001</v>
      </c>
    </row>
    <row r="10" spans="1:11" ht="15.75" thickBot="1" x14ac:dyDescent="0.3">
      <c r="A10" s="43"/>
      <c r="B10" s="7" t="s">
        <v>16</v>
      </c>
      <c r="C10" s="4">
        <f>'[1]PBL ELEC precios adj'!G13</f>
        <v>477.94099999999997</v>
      </c>
      <c r="D10" s="5">
        <v>85000</v>
      </c>
      <c r="E10" s="37"/>
      <c r="F10" s="37"/>
      <c r="G10" s="6">
        <f t="shared" si="0"/>
        <v>0</v>
      </c>
      <c r="J10">
        <v>1.1644565454000002E-2</v>
      </c>
      <c r="K10">
        <v>0.131409054</v>
      </c>
    </row>
    <row r="11" spans="1:11" ht="15.75" thickBot="1" x14ac:dyDescent="0.3">
      <c r="A11" s="43"/>
      <c r="B11" s="7" t="s">
        <v>17</v>
      </c>
      <c r="C11" s="4">
        <f>'[1]PBL ELEC precios adj'!G14</f>
        <v>477.94099999999997</v>
      </c>
      <c r="D11" s="5">
        <v>35000</v>
      </c>
      <c r="E11" s="37"/>
      <c r="F11" s="37"/>
      <c r="G11" s="6">
        <f t="shared" si="0"/>
        <v>0</v>
      </c>
      <c r="J11">
        <v>6.4236290220000001E-3</v>
      </c>
      <c r="K11">
        <v>0.131409054</v>
      </c>
    </row>
    <row r="12" spans="1:11" ht="15.75" thickBot="1" x14ac:dyDescent="0.3">
      <c r="A12" s="45"/>
      <c r="B12" s="20" t="s">
        <v>18</v>
      </c>
      <c r="C12" s="21">
        <f>'[1]PBL ELEC precios adj'!G15</f>
        <v>599.93999999999994</v>
      </c>
      <c r="D12" s="22">
        <v>115000</v>
      </c>
      <c r="E12" s="37"/>
      <c r="F12" s="37"/>
      <c r="G12" s="23">
        <f t="shared" si="0"/>
        <v>0</v>
      </c>
      <c r="J12">
        <v>4.3672120920000002E-3</v>
      </c>
      <c r="K12">
        <v>0.10991743200000001</v>
      </c>
    </row>
    <row r="13" spans="1:11" ht="15.75" thickBot="1" x14ac:dyDescent="0.3">
      <c r="A13" s="47" t="s">
        <v>55</v>
      </c>
      <c r="B13" s="48"/>
      <c r="C13" s="48"/>
      <c r="D13" s="48"/>
      <c r="E13" s="48"/>
      <c r="F13" s="48"/>
      <c r="G13" s="49"/>
    </row>
    <row r="14" spans="1:11" ht="90" x14ac:dyDescent="0.25">
      <c r="A14" s="24" t="s">
        <v>35</v>
      </c>
      <c r="B14" s="25">
        <v>1.2742E-2</v>
      </c>
      <c r="C14" s="24" t="s">
        <v>36</v>
      </c>
      <c r="D14" s="24" t="s">
        <v>37</v>
      </c>
      <c r="E14" s="25"/>
      <c r="F14" s="25"/>
      <c r="G14" s="26">
        <f>B14*365*18</f>
        <v>83.714939999999999</v>
      </c>
    </row>
    <row r="15" spans="1:11" ht="45.75" thickBot="1" x14ac:dyDescent="0.3">
      <c r="A15" s="27" t="s">
        <v>38</v>
      </c>
      <c r="B15" s="40">
        <v>5.11269632E-2</v>
      </c>
      <c r="C15" s="25"/>
      <c r="D15" s="25"/>
      <c r="E15" s="25"/>
      <c r="F15" s="40">
        <v>5.11269632E-2</v>
      </c>
      <c r="G15" s="28">
        <f>(SUM(G4:G14))*F15</f>
        <v>4.2800906566702084</v>
      </c>
    </row>
    <row r="16" spans="1:11" ht="15.75" thickBot="1" x14ac:dyDescent="0.3">
      <c r="A16" s="47" t="s">
        <v>51</v>
      </c>
      <c r="B16" s="48"/>
      <c r="C16" s="48"/>
      <c r="D16" s="48"/>
      <c r="E16" s="48"/>
      <c r="F16" s="48"/>
      <c r="G16" s="49"/>
    </row>
    <row r="17" spans="1:10" ht="75" x14ac:dyDescent="0.25">
      <c r="A17" s="24" t="s">
        <v>52</v>
      </c>
      <c r="B17" s="38">
        <v>0.98432876999999996</v>
      </c>
      <c r="C17" s="25" t="s">
        <v>53</v>
      </c>
      <c r="D17" s="24" t="s">
        <v>37</v>
      </c>
      <c r="E17" s="39">
        <v>2.6630000000000001E-2</v>
      </c>
      <c r="F17" s="25" t="s">
        <v>54</v>
      </c>
      <c r="G17" s="29">
        <f>((B17*14)*365)+((E17*4)*365)</f>
        <v>5068.7998146999989</v>
      </c>
    </row>
    <row r="18" spans="1:10" ht="45.75" thickBot="1" x14ac:dyDescent="0.3">
      <c r="A18" s="9"/>
      <c r="B18" s="9"/>
      <c r="C18" s="9"/>
      <c r="D18" s="9"/>
      <c r="F18" s="30" t="s">
        <v>19</v>
      </c>
      <c r="G18" s="31">
        <f>SUM(G4:G17)</f>
        <v>5156.7948453566687</v>
      </c>
      <c r="H18" s="32" t="s">
        <v>20</v>
      </c>
      <c r="I18" s="33">
        <f>'[1]PBL ELEC precios adj'!K19</f>
        <v>0</v>
      </c>
      <c r="J18" t="s">
        <v>21</v>
      </c>
    </row>
    <row r="19" spans="1:10" x14ac:dyDescent="0.25">
      <c r="F19" t="s">
        <v>39</v>
      </c>
      <c r="G19" s="34">
        <f>G18*0.21</f>
        <v>1082.9269175249003</v>
      </c>
    </row>
    <row r="20" spans="1:10" x14ac:dyDescent="0.25">
      <c r="F20" t="s">
        <v>40</v>
      </c>
      <c r="G20" s="34">
        <f>G18+G19</f>
        <v>6239.7217628815688</v>
      </c>
    </row>
  </sheetData>
  <sheetProtection algorithmName="SHA-512" hashValue="ZSC7nehd2xI5X0MPu5pPmmM8AqV/av84hiDU1V0QD30oTYdOtsrxn+hQNmA1XzOULZVs2yzLjpKiJy0tg/XWUg==" saltValue="qQNqzeEvQ/wPvYSjzNO22w==" spinCount="100000" sheet="1" selectLockedCells="1"/>
  <mergeCells count="6">
    <mergeCell ref="E1:G1"/>
    <mergeCell ref="A4:A6"/>
    <mergeCell ref="A7:A12"/>
    <mergeCell ref="E4:E5"/>
    <mergeCell ref="A16:G16"/>
    <mergeCell ref="A13:G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BF386-E00A-4683-8913-F276392B1445}">
  <dimension ref="A3:K21"/>
  <sheetViews>
    <sheetView workbookViewId="0">
      <selection activeCell="E8" sqref="E8"/>
    </sheetView>
  </sheetViews>
  <sheetFormatPr baseColWidth="10" defaultRowHeight="15" x14ac:dyDescent="0.25"/>
  <cols>
    <col min="1" max="1" width="37.85546875" customWidth="1"/>
    <col min="5" max="5" width="19" customWidth="1"/>
    <col min="6" max="6" width="25.85546875" customWidth="1"/>
    <col min="7" max="7" width="14.42578125" customWidth="1"/>
  </cols>
  <sheetData>
    <row r="3" spans="1:11" x14ac:dyDescent="0.25">
      <c r="E3" s="50" t="s">
        <v>22</v>
      </c>
      <c r="F3" s="50"/>
      <c r="G3" s="50"/>
    </row>
    <row r="7" spans="1:11" ht="75" x14ac:dyDescent="0.25">
      <c r="A7" s="12" t="s">
        <v>23</v>
      </c>
      <c r="B7" s="12" t="s">
        <v>24</v>
      </c>
      <c r="C7" s="12" t="s">
        <v>25</v>
      </c>
      <c r="D7" s="12" t="s">
        <v>26</v>
      </c>
      <c r="E7" s="12" t="s">
        <v>27</v>
      </c>
      <c r="F7" s="12" t="s">
        <v>28</v>
      </c>
      <c r="G7" s="12" t="s">
        <v>29</v>
      </c>
      <c r="J7" s="12" t="s">
        <v>41</v>
      </c>
      <c r="K7" s="12" t="s">
        <v>42</v>
      </c>
    </row>
    <row r="8" spans="1:11" x14ac:dyDescent="0.25">
      <c r="A8" s="13" t="s">
        <v>30</v>
      </c>
      <c r="B8" s="13" t="s">
        <v>31</v>
      </c>
      <c r="C8" s="14">
        <v>45000</v>
      </c>
      <c r="D8" s="14">
        <v>365</v>
      </c>
      <c r="E8" s="15"/>
      <c r="F8" s="15"/>
      <c r="G8" s="16">
        <f>D8*E8+C8*F8</f>
        <v>0</v>
      </c>
      <c r="J8" s="11">
        <v>0.97</v>
      </c>
      <c r="K8" s="11">
        <v>7.0000000000000007E-2</v>
      </c>
    </row>
    <row r="9" spans="1:11" ht="15.75" thickBot="1" x14ac:dyDescent="0.3">
      <c r="A9" s="13" t="s">
        <v>32</v>
      </c>
      <c r="B9" s="13" t="s">
        <v>31</v>
      </c>
      <c r="C9" s="14">
        <v>55000</v>
      </c>
      <c r="D9" s="14">
        <v>365</v>
      </c>
      <c r="E9" s="15"/>
      <c r="F9" s="15"/>
      <c r="G9" s="16">
        <f>D9*E9+C9*F9</f>
        <v>0</v>
      </c>
      <c r="J9" s="11">
        <v>0.97</v>
      </c>
      <c r="K9" s="11">
        <v>7.0000000000000007E-2</v>
      </c>
    </row>
    <row r="10" spans="1:11" ht="15.75" thickBot="1" x14ac:dyDescent="0.3">
      <c r="A10" s="51" t="s">
        <v>51</v>
      </c>
      <c r="B10" s="52"/>
      <c r="C10" s="52"/>
      <c r="D10" s="52"/>
      <c r="E10" s="52"/>
      <c r="F10" s="52"/>
      <c r="G10" s="53"/>
      <c r="J10" s="11"/>
      <c r="K10" s="11"/>
    </row>
    <row r="11" spans="1:11" x14ac:dyDescent="0.25">
      <c r="A11" s="25" t="s">
        <v>43</v>
      </c>
      <c r="B11" s="25" t="s">
        <v>44</v>
      </c>
      <c r="C11" s="35"/>
      <c r="D11" s="24"/>
      <c r="E11" s="24"/>
      <c r="F11" s="25"/>
      <c r="G11" s="29">
        <f>(C8+C9)*0.00234</f>
        <v>234</v>
      </c>
    </row>
    <row r="12" spans="1:11" x14ac:dyDescent="0.25">
      <c r="A12" s="25" t="s">
        <v>45</v>
      </c>
      <c r="B12" s="29">
        <v>4.62</v>
      </c>
      <c r="C12" s="35"/>
      <c r="D12" s="24"/>
      <c r="E12" s="24"/>
      <c r="F12" s="25"/>
      <c r="G12" s="29">
        <f>B12*12</f>
        <v>55.44</v>
      </c>
    </row>
    <row r="13" spans="1:11" x14ac:dyDescent="0.25">
      <c r="A13" s="25" t="s">
        <v>46</v>
      </c>
      <c r="B13" s="29">
        <v>9.25</v>
      </c>
      <c r="C13" s="25"/>
      <c r="D13" s="25"/>
      <c r="E13" s="25"/>
      <c r="F13" s="25"/>
      <c r="G13" s="29">
        <f>B13*12</f>
        <v>111</v>
      </c>
    </row>
    <row r="14" spans="1:11" x14ac:dyDescent="0.25">
      <c r="A14" s="25" t="s">
        <v>47</v>
      </c>
      <c r="B14" s="29">
        <v>0.2</v>
      </c>
      <c r="C14" s="25"/>
      <c r="D14" s="25"/>
      <c r="E14" s="25"/>
      <c r="F14" s="25"/>
      <c r="G14" s="28">
        <f>B14*12</f>
        <v>2.4000000000000004</v>
      </c>
    </row>
    <row r="15" spans="1:11" x14ac:dyDescent="0.25">
      <c r="A15" s="25" t="s">
        <v>48</v>
      </c>
      <c r="B15" s="29">
        <v>2.12</v>
      </c>
      <c r="C15" s="25"/>
      <c r="D15" s="25"/>
      <c r="E15" s="25"/>
      <c r="F15" s="25"/>
      <c r="G15" s="28">
        <f>B15*12</f>
        <v>25.44</v>
      </c>
    </row>
    <row r="16" spans="1:11" ht="15.75" thickBot="1" x14ac:dyDescent="0.3">
      <c r="A16" s="25" t="s">
        <v>49</v>
      </c>
      <c r="B16" s="29">
        <v>0.19</v>
      </c>
      <c r="C16" s="25"/>
      <c r="D16" s="25"/>
      <c r="E16" s="25"/>
      <c r="F16" s="25"/>
      <c r="G16" s="28">
        <f>B16*12</f>
        <v>2.2800000000000002</v>
      </c>
    </row>
    <row r="17" spans="1:9" ht="45.75" thickBot="1" x14ac:dyDescent="0.3">
      <c r="A17" s="9"/>
      <c r="B17" s="9"/>
      <c r="C17" s="17"/>
      <c r="D17" s="9"/>
      <c r="E17" s="9"/>
      <c r="F17" s="10" t="s">
        <v>19</v>
      </c>
      <c r="G17" s="18">
        <f>SUM(G8:G16)</f>
        <v>430.55999999999995</v>
      </c>
      <c r="H17" s="32" t="s">
        <v>20</v>
      </c>
      <c r="I17" s="36">
        <f>'[1]PBL GAS precios adj'!G17</f>
        <v>8138.6599999999989</v>
      </c>
    </row>
    <row r="18" spans="1:9" x14ac:dyDescent="0.25">
      <c r="F18" t="s">
        <v>39</v>
      </c>
      <c r="G18" s="19">
        <f>G17*0.21</f>
        <v>90.417599999999979</v>
      </c>
    </row>
    <row r="19" spans="1:9" x14ac:dyDescent="0.25">
      <c r="F19" t="s">
        <v>50</v>
      </c>
      <c r="G19" s="19">
        <f>G17+G18</f>
        <v>520.97759999999994</v>
      </c>
    </row>
    <row r="21" spans="1:9" x14ac:dyDescent="0.25">
      <c r="B21" t="s">
        <v>21</v>
      </c>
    </row>
  </sheetData>
  <sheetProtection algorithmName="SHA-512" hashValue="7yfYvJvkAIpq/y80UQNAzF+erFK9h00wSQbY1p2FpzbIWTn1isTDjVETuJww2nA8SJjMqTACcmfYYpRw27EYkw==" saltValue="nCN7ERAaRgbsLiXqBp0DYA==" spinCount="100000" sheet="1" objects="1" scenarios="1" selectLockedCells="1"/>
  <mergeCells count="2">
    <mergeCell ref="E3:G3"/>
    <mergeCell ref="A10:G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7C3E24-0AF8-458D-9E19-E5E560CE2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65CBCC-A07B-46AE-B568-CAB90436C9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LOTE 1</vt:lpstr>
      <vt:lpstr>OFERTA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2025-10-07T10:27:08Z</dcterms:modified>
</cp:coreProperties>
</file>