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31- EFICIENCIA ENERGETICA/ANEXOS PCAP/"/>
    </mc:Choice>
  </mc:AlternateContent>
  <xr:revisionPtr revIDLastSave="558" documentId="13_ncr:1_{FA8DFCFC-93F4-4E4E-9BA8-3563489D106C}" xr6:coauthVersionLast="47" xr6:coauthVersionMax="47" xr10:uidLastSave="{4F12CD4B-9856-4928-87FD-5B88D2D630F9}"/>
  <bookViews>
    <workbookView xWindow="-120" yWindow="-120" windowWidth="29040" windowHeight="15720" xr2:uid="{48245CB1-50BA-42D6-BA92-D78E7BED9AA4}"/>
  </bookViews>
  <sheets>
    <sheet name="ANEXO OFERTA ECONOM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5" l="1"/>
  <c r="C10" i="5"/>
  <c r="C9" i="5"/>
  <c r="C15" i="5"/>
  <c r="C13" i="5"/>
  <c r="F25" i="5" l="1"/>
  <c r="F24" i="5"/>
  <c r="C25" i="5"/>
  <c r="C24" i="5"/>
  <c r="E14" i="5" l="1"/>
  <c r="E11" i="5"/>
  <c r="E12" i="5"/>
  <c r="E10" i="5"/>
  <c r="F26" i="5"/>
  <c r="C29" i="5" s="1"/>
  <c r="D26" i="5"/>
  <c r="G25" i="5"/>
  <c r="H25" i="5"/>
  <c r="E13" i="5"/>
  <c r="G24" i="5" l="1"/>
  <c r="H24" i="5"/>
  <c r="I25" i="5"/>
  <c r="I24" i="5" l="1"/>
  <c r="I26" i="5" l="1"/>
  <c r="E9" i="5" s="1"/>
  <c r="E15" i="5" s="1"/>
</calcChain>
</file>

<file path=xl/sharedStrings.xml><?xml version="1.0" encoding="utf-8"?>
<sst xmlns="http://schemas.openxmlformats.org/spreadsheetml/2006/main" count="45" uniqueCount="35">
  <si>
    <t>IVA</t>
  </si>
  <si>
    <t>OFERTA LICITADOR</t>
  </si>
  <si>
    <t>ANEXO OFERTA ECONOMICA</t>
  </si>
  <si>
    <t>IMPORTE A INDICAR EN PIXELWARE C1</t>
  </si>
  <si>
    <t>IMPORTE A INDICAR EN PIXELWARE C2</t>
  </si>
  <si>
    <t>VALOR MAXIMO SIN IVA</t>
  </si>
  <si>
    <t>C2 Precio/hora para mantenimiento correctivos</t>
  </si>
  <si>
    <t>IMPORTE A INDICAR EN PIXELWARE C3</t>
  </si>
  <si>
    <t>30 €/hora</t>
  </si>
  <si>
    <t>OFERTA ECONOMICA SIN IVA 3 AÑOS</t>
  </si>
  <si>
    <t>C1 Oferta económica CONSUMO ENERGIA (ELECTRICIDAD + GAS)</t>
  </si>
  <si>
    <t>OFERTA ECONOMICA CON IVA 3 AÑOS</t>
  </si>
  <si>
    <t>CONSUMO ENERGIA ELECTRICA</t>
  </si>
  <si>
    <t>PRESUPUESTO BASE MAXIMO 3 AÑOS SIN IVA</t>
  </si>
  <si>
    <t>PRESUPUESTO BASE MAXIMO 3 AÑOS CON IVA</t>
  </si>
  <si>
    <t>OTROS IMPUESTOS</t>
  </si>
  <si>
    <t>OFERTA ECONOMICA CON IMPUESTOS</t>
  </si>
  <si>
    <t>CONSUMO GAS</t>
  </si>
  <si>
    <t>TOTAL CONSUMO ENERGIA SIN IMPUESTOS</t>
  </si>
  <si>
    <t>TOTAL CONSUMO ENERGIA CON IMPUESTOS</t>
  </si>
  <si>
    <t>Horas de mantenimiento correctivo (30 € * 15 horas al mes)</t>
  </si>
  <si>
    <t>TOTAL CONSUMOS ENERGIA</t>
  </si>
  <si>
    <t>Materiales de correctivos</t>
  </si>
  <si>
    <t>IMPORTE FIJO</t>
  </si>
  <si>
    <t>TOTAL INVERSIONES</t>
  </si>
  <si>
    <t>OFERTA TOTAL PARA TRES AÑOS SIN IVA</t>
  </si>
  <si>
    <t>IMPORTES A RELLENAR (RESTO DE HOJA XCEL BLOQUEADA)</t>
  </si>
  <si>
    <t>ESTIMACION CONSUMO PARA 3 AÑOS</t>
  </si>
  <si>
    <t>OFERTA ECONOMICA CONSUMOS SIN IVA 3 AÑOS</t>
  </si>
  <si>
    <t>PRECIO MÁXIMO Kw/H</t>
  </si>
  <si>
    <t>PRECIO MÁXIMO OFERTADO KW/H</t>
  </si>
  <si>
    <t>Informes mantenimiento preventivo (30 € * 5 horas al mes)</t>
  </si>
  <si>
    <t>mantenimiento preventivo (875 €/mes)</t>
  </si>
  <si>
    <t>TOTAL</t>
  </si>
  <si>
    <t>C3 Precio/hora para informes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</si>
</sst>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00000000\ &quot;€&quot;_-;\-* #,##0.000000000\ &quot;€&quot;_-;_-* &quot;-&quot;??\ &quot;€&quot;_-;_-@_-"/>
    <numFmt numFmtId="166" formatCode="_-* #,##0.00000000000\ &quot;€&quot;_-;\-* #,##0.00000000000\ &quot;€&quot;_-;_-* &quot;-&quot;??\ &quot;€&quot;_-;_-@_-"/>
  </numFmts>
  <fonts count="9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9"/>
      <color rgb="FF262626"/>
      <name val="Verdana"/>
      <family val="2"/>
    </font>
    <font>
      <sz val="10"/>
      <color rgb="FFFF0000"/>
      <name val="Verdana"/>
      <family val="2"/>
    </font>
    <font>
      <b/>
      <sz val="9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44" fontId="0" fillId="0" borderId="1" xfId="1" applyFont="1" applyBorder="1" applyAlignment="1" applyProtection="1">
      <alignment horizontal="right" wrapText="1"/>
    </xf>
    <xf numFmtId="44" fontId="1" fillId="4" borderId="1" xfId="1" applyFont="1" applyFill="1" applyBorder="1" applyAlignment="1" applyProtection="1">
      <alignment horizontal="right"/>
    </xf>
    <xf numFmtId="44" fontId="0" fillId="0" borderId="1" xfId="1" applyFont="1" applyBorder="1" applyAlignment="1" applyProtection="1">
      <alignment horizontal="right"/>
    </xf>
    <xf numFmtId="0" fontId="1" fillId="2" borderId="1" xfId="0" applyFont="1" applyFill="1" applyBorder="1"/>
    <xf numFmtId="44" fontId="1" fillId="2" borderId="1" xfId="1" applyFont="1" applyFill="1" applyBorder="1" applyAlignment="1" applyProtection="1">
      <alignment horizontal="right"/>
    </xf>
    <xf numFmtId="44" fontId="0" fillId="0" borderId="1" xfId="0" applyNumberFormat="1" applyBorder="1"/>
    <xf numFmtId="0" fontId="4" fillId="3" borderId="1" xfId="0" applyFont="1" applyFill="1" applyBorder="1" applyAlignment="1">
      <alignment horizontal="center" vertical="center" wrapText="1"/>
    </xf>
    <xf numFmtId="44" fontId="0" fillId="0" borderId="0" xfId="0" applyNumberFormat="1"/>
    <xf numFmtId="0" fontId="1" fillId="0" borderId="2" xfId="0" applyFont="1" applyBorder="1"/>
    <xf numFmtId="44" fontId="1" fillId="0" borderId="1" xfId="0" applyNumberFormat="1" applyFont="1" applyBorder="1"/>
    <xf numFmtId="0" fontId="6" fillId="5" borderId="3" xfId="0" applyFont="1" applyFill="1" applyBorder="1" applyAlignment="1">
      <alignment vertical="center" wrapText="1"/>
    </xf>
    <xf numFmtId="0" fontId="1" fillId="4" borderId="0" xfId="0" applyFont="1" applyFill="1"/>
    <xf numFmtId="0" fontId="0" fillId="6" borderId="0" xfId="0" applyFill="1"/>
    <xf numFmtId="44" fontId="1" fillId="6" borderId="1" xfId="1" applyFont="1" applyFill="1" applyBorder="1" applyAlignment="1" applyProtection="1">
      <alignment horizontal="right" wrapText="1"/>
      <protection locked="0"/>
    </xf>
    <xf numFmtId="44" fontId="1" fillId="4" borderId="1" xfId="1" applyFont="1" applyFill="1" applyBorder="1" applyAlignment="1" applyProtection="1">
      <alignment horizontal="right" wrapText="1"/>
    </xf>
    <xf numFmtId="0" fontId="1" fillId="4" borderId="1" xfId="0" applyFont="1" applyFill="1" applyBorder="1"/>
    <xf numFmtId="44" fontId="1" fillId="4" borderId="1" xfId="0" applyNumberFormat="1" applyFont="1" applyFill="1" applyBorder="1"/>
    <xf numFmtId="165" fontId="0" fillId="0" borderId="1" xfId="1" applyNumberFormat="1" applyFont="1" applyBorder="1"/>
    <xf numFmtId="164" fontId="0" fillId="0" borderId="1" xfId="2" applyNumberFormat="1" applyFont="1" applyBorder="1"/>
    <xf numFmtId="0" fontId="7" fillId="0" borderId="1" xfId="0" applyFont="1" applyBorder="1"/>
    <xf numFmtId="0" fontId="8" fillId="5" borderId="3" xfId="0" applyFont="1" applyFill="1" applyBorder="1" applyAlignment="1">
      <alignment vertical="center" wrapText="1"/>
    </xf>
    <xf numFmtId="0" fontId="7" fillId="0" borderId="0" xfId="0" applyFont="1"/>
    <xf numFmtId="0" fontId="1" fillId="6" borderId="0" xfId="0" applyFont="1" applyFill="1"/>
    <xf numFmtId="0" fontId="1" fillId="2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166" fontId="1" fillId="6" borderId="1" xfId="1" applyNumberFormat="1" applyFont="1" applyFill="1" applyBorder="1" applyAlignment="1" applyProtection="1">
      <alignment horizontal="right" wrapText="1"/>
      <protection locked="0"/>
    </xf>
    <xf numFmtId="0" fontId="3" fillId="2" borderId="0" xfId="0" applyFont="1" applyFill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0</xdr:col>
      <xdr:colOff>2847975</xdr:colOff>
      <xdr:row>6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5EBFA99-F4AB-4B1D-BB78-B90364610E3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7510-C184-4670-B6C3-7F35AC08F095}">
  <dimension ref="A3:I33"/>
  <sheetViews>
    <sheetView tabSelected="1" zoomScale="80" zoomScaleNormal="80" workbookViewId="0">
      <selection activeCell="E25" sqref="E25"/>
    </sheetView>
  </sheetViews>
  <sheetFormatPr baseColWidth="10" defaultRowHeight="12.75" x14ac:dyDescent="0.2"/>
  <cols>
    <col min="1" max="1" width="44.375" bestFit="1" customWidth="1"/>
    <col min="2" max="2" width="47.125" bestFit="1" customWidth="1"/>
    <col min="3" max="3" width="36.125" customWidth="1"/>
    <col min="4" max="4" width="46.375" customWidth="1"/>
    <col min="5" max="5" width="30.625" bestFit="1" customWidth="1"/>
    <col min="6" max="6" width="25.375" customWidth="1"/>
    <col min="7" max="7" width="23.875" customWidth="1"/>
    <col min="8" max="8" width="40.625" bestFit="1" customWidth="1"/>
    <col min="9" max="9" width="18" customWidth="1"/>
  </cols>
  <sheetData>
    <row r="3" spans="1:5" ht="15" x14ac:dyDescent="0.25">
      <c r="B3" s="30" t="s">
        <v>2</v>
      </c>
      <c r="C3" s="30"/>
      <c r="D3" s="30"/>
    </row>
    <row r="5" spans="1:5" x14ac:dyDescent="0.2">
      <c r="B5" s="16"/>
      <c r="C5" s="26" t="s">
        <v>26</v>
      </c>
      <c r="D5" s="16"/>
    </row>
    <row r="8" spans="1:5" ht="30" x14ac:dyDescent="0.2">
      <c r="A8" s="10" t="s">
        <v>1</v>
      </c>
      <c r="B8" s="10" t="s">
        <v>5</v>
      </c>
      <c r="C8" s="10" t="s">
        <v>9</v>
      </c>
      <c r="E8" s="10" t="s">
        <v>11</v>
      </c>
    </row>
    <row r="9" spans="1:5" ht="24.75" customHeight="1" thickBot="1" x14ac:dyDescent="0.25">
      <c r="A9" s="14" t="s">
        <v>21</v>
      </c>
      <c r="B9" s="9">
        <v>450863.4</v>
      </c>
      <c r="C9" s="18">
        <f>C29</f>
        <v>0</v>
      </c>
      <c r="E9" s="18">
        <f>I26</f>
        <v>0</v>
      </c>
    </row>
    <row r="10" spans="1:5" ht="41.25" customHeight="1" thickBot="1" x14ac:dyDescent="0.25">
      <c r="A10" s="14" t="s">
        <v>20</v>
      </c>
      <c r="B10" s="2" t="s">
        <v>8</v>
      </c>
      <c r="C10" s="18">
        <f>(C30*15)*36</f>
        <v>0</v>
      </c>
      <c r="E10" s="18">
        <f>C10*1.21</f>
        <v>0</v>
      </c>
    </row>
    <row r="11" spans="1:5" ht="20.25" customHeight="1" thickBot="1" x14ac:dyDescent="0.25">
      <c r="A11" s="14" t="s">
        <v>22</v>
      </c>
      <c r="B11" s="2" t="s">
        <v>23</v>
      </c>
      <c r="C11" s="4">
        <v>28800</v>
      </c>
      <c r="E11" s="4">
        <f>C11*1.21</f>
        <v>34848</v>
      </c>
    </row>
    <row r="12" spans="1:5" ht="29.25" customHeight="1" thickBot="1" x14ac:dyDescent="0.25">
      <c r="A12" s="24" t="s">
        <v>31</v>
      </c>
      <c r="B12" s="2" t="s">
        <v>8</v>
      </c>
      <c r="C12" s="18">
        <f>(C31*5)*36</f>
        <v>0</v>
      </c>
      <c r="E12" s="18">
        <f>C12*1.21</f>
        <v>0</v>
      </c>
    </row>
    <row r="13" spans="1:5" ht="27" customHeight="1" thickBot="1" x14ac:dyDescent="0.25">
      <c r="A13" s="24" t="s">
        <v>32</v>
      </c>
      <c r="B13" s="2" t="s">
        <v>23</v>
      </c>
      <c r="C13" s="4">
        <f>875*36</f>
        <v>31500</v>
      </c>
      <c r="E13" s="4">
        <f>C13*1.21</f>
        <v>38115</v>
      </c>
    </row>
    <row r="14" spans="1:5" ht="24.75" customHeight="1" thickBot="1" x14ac:dyDescent="0.25">
      <c r="A14" s="14" t="s">
        <v>24</v>
      </c>
      <c r="B14" s="2" t="s">
        <v>23</v>
      </c>
      <c r="C14" s="4">
        <v>297500</v>
      </c>
      <c r="E14" s="4">
        <f>C14*1.21</f>
        <v>359975</v>
      </c>
    </row>
    <row r="15" spans="1:5" x14ac:dyDescent="0.2">
      <c r="A15" s="3"/>
      <c r="B15" s="19" t="s">
        <v>25</v>
      </c>
      <c r="C15" s="5">
        <f>C9+C10+C11+C12+C13+C14</f>
        <v>357800</v>
      </c>
      <c r="E15" s="5">
        <f>E9+E10+E11+E12+E13+E14</f>
        <v>432938</v>
      </c>
    </row>
    <row r="16" spans="1:5" x14ac:dyDescent="0.2">
      <c r="A16" s="1"/>
      <c r="B16" s="1"/>
      <c r="C16" s="6"/>
      <c r="E16" s="6"/>
    </row>
    <row r="17" spans="1:9" ht="25.5" x14ac:dyDescent="0.2">
      <c r="A17" s="1"/>
      <c r="B17" s="7" t="s">
        <v>13</v>
      </c>
      <c r="C17" s="8">
        <v>830263.4</v>
      </c>
      <c r="D17" s="27" t="s">
        <v>14</v>
      </c>
      <c r="E17" s="8">
        <v>1016079.66</v>
      </c>
    </row>
    <row r="23" spans="1:9" ht="30" x14ac:dyDescent="0.2">
      <c r="A23" s="3" t="s">
        <v>10</v>
      </c>
      <c r="B23" s="3" t="s">
        <v>29</v>
      </c>
      <c r="C23" s="3" t="s">
        <v>27</v>
      </c>
      <c r="D23" s="10" t="s">
        <v>5</v>
      </c>
      <c r="E23" s="28" t="s">
        <v>30</v>
      </c>
      <c r="F23" s="10" t="s">
        <v>28</v>
      </c>
      <c r="G23" s="10" t="s">
        <v>0</v>
      </c>
      <c r="H23" s="10" t="s">
        <v>15</v>
      </c>
      <c r="I23" s="10" t="s">
        <v>16</v>
      </c>
    </row>
    <row r="24" spans="1:9" x14ac:dyDescent="0.2">
      <c r="A24" s="1" t="s">
        <v>12</v>
      </c>
      <c r="B24" s="21">
        <v>0.15504448100000001</v>
      </c>
      <c r="C24" s="22">
        <f>458563*3</f>
        <v>1375689</v>
      </c>
      <c r="D24" s="9">
        <v>213292.98</v>
      </c>
      <c r="E24" s="29"/>
      <c r="F24" s="20">
        <f>E24*C24</f>
        <v>0</v>
      </c>
      <c r="G24" s="11">
        <f>F24*0.21</f>
        <v>0</v>
      </c>
      <c r="H24" s="11">
        <f>F24*0.051127</f>
        <v>0</v>
      </c>
      <c r="I24" s="9">
        <f>F24+G24+H24</f>
        <v>0</v>
      </c>
    </row>
    <row r="25" spans="1:9" x14ac:dyDescent="0.2">
      <c r="A25" s="1" t="s">
        <v>17</v>
      </c>
      <c r="B25" s="21">
        <v>0.115008002</v>
      </c>
      <c r="C25" s="22">
        <f>688562*3</f>
        <v>2065686</v>
      </c>
      <c r="D25" s="9">
        <v>237570.41999999998</v>
      </c>
      <c r="E25" s="29"/>
      <c r="F25" s="20">
        <f>E25*C25</f>
        <v>0</v>
      </c>
      <c r="G25" s="11">
        <f>F25*0.21</f>
        <v>0</v>
      </c>
      <c r="H25" s="11">
        <f>F25*0.00234</f>
        <v>0</v>
      </c>
      <c r="I25" s="9">
        <f>F25+G25+H25</f>
        <v>0</v>
      </c>
    </row>
    <row r="26" spans="1:9" x14ac:dyDescent="0.2">
      <c r="A26" s="1" t="s">
        <v>18</v>
      </c>
      <c r="B26" s="1"/>
      <c r="C26" s="1" t="s">
        <v>33</v>
      </c>
      <c r="D26" s="9">
        <f>D24+D25</f>
        <v>450863.4</v>
      </c>
      <c r="E26" s="9"/>
      <c r="F26" s="20">
        <f>F24+F25</f>
        <v>0</v>
      </c>
      <c r="H26" s="12" t="s">
        <v>19</v>
      </c>
      <c r="I26" s="13">
        <f>I24+I25</f>
        <v>0</v>
      </c>
    </row>
    <row r="28" spans="1:9" ht="15" x14ac:dyDescent="0.2">
      <c r="A28" s="10" t="s">
        <v>1</v>
      </c>
      <c r="B28" s="10" t="s">
        <v>5</v>
      </c>
      <c r="C28" s="10" t="s">
        <v>9</v>
      </c>
    </row>
    <row r="29" spans="1:9" ht="25.5" x14ac:dyDescent="0.2">
      <c r="A29" s="3" t="s">
        <v>10</v>
      </c>
      <c r="B29" s="9">
        <v>450863.4</v>
      </c>
      <c r="C29" s="18">
        <f>F26</f>
        <v>0</v>
      </c>
      <c r="D29" s="15" t="s">
        <v>3</v>
      </c>
    </row>
    <row r="30" spans="1:9" x14ac:dyDescent="0.2">
      <c r="A30" s="1" t="s">
        <v>6</v>
      </c>
      <c r="B30" s="2" t="s">
        <v>8</v>
      </c>
      <c r="C30" s="17"/>
      <c r="D30" s="15" t="s">
        <v>4</v>
      </c>
    </row>
    <row r="31" spans="1:9" x14ac:dyDescent="0.2">
      <c r="A31" s="23" t="s">
        <v>34</v>
      </c>
      <c r="B31" s="2" t="s">
        <v>8</v>
      </c>
      <c r="C31" s="17"/>
      <c r="D31" s="15" t="s">
        <v>7</v>
      </c>
    </row>
    <row r="32" spans="1:9" x14ac:dyDescent="0.2">
      <c r="A32" s="25"/>
    </row>
    <row r="33" spans="1:1" x14ac:dyDescent="0.2">
      <c r="A33" s="25"/>
    </row>
  </sheetData>
  <sheetProtection selectLockedCells="1"/>
  <mergeCells count="1">
    <mergeCell ref="B3:D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A167D4-7A25-4B7E-8264-C3549B84D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2026-09-04T06:25:47Z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